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Speicher\BS Regen\Sonstige Aktivitäten\Arbeitskreis_ISB\LF11_E-Commerce\02_Unterrichtseinheiten\LS3\01_LS3_Brexit-Auswirkungen\"/>
    </mc:Choice>
  </mc:AlternateContent>
  <xr:revisionPtr revIDLastSave="0" documentId="13_ncr:1_{E2EA9AFC-8199-4BE8-9892-1DEAC9A33931}" xr6:coauthVersionLast="47" xr6:coauthVersionMax="47" xr10:uidLastSave="{00000000-0000-0000-0000-000000000000}"/>
  <bookViews>
    <workbookView xWindow="-98" yWindow="-98" windowWidth="20715" windowHeight="13276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2" i="1" l="1"/>
  <c r="B23" i="1"/>
  <c r="B24" i="1"/>
  <c r="B25" i="1"/>
  <c r="B26" i="1"/>
  <c r="B21" i="1"/>
  <c r="K8" i="1"/>
  <c r="K9" i="1"/>
  <c r="K10" i="1"/>
  <c r="K11" i="1"/>
  <c r="K12" i="1"/>
  <c r="K7" i="1"/>
  <c r="H13" i="1"/>
  <c r="I8" i="1"/>
  <c r="I9" i="1"/>
  <c r="L9" i="1" s="1"/>
  <c r="I10" i="1"/>
  <c r="I11" i="1"/>
  <c r="I12" i="1"/>
  <c r="I7" i="1"/>
  <c r="L7" i="1" s="1"/>
  <c r="F13" i="1"/>
  <c r="C13" i="1"/>
  <c r="D8" i="1"/>
  <c r="E8" i="1" s="1"/>
  <c r="G8" i="1" s="1"/>
  <c r="L8" i="1" s="1"/>
  <c r="D9" i="1"/>
  <c r="E9" i="1" s="1"/>
  <c r="G9" i="1" s="1"/>
  <c r="D10" i="1"/>
  <c r="E10" i="1" s="1"/>
  <c r="G10" i="1" s="1"/>
  <c r="L10" i="1" s="1"/>
  <c r="D11" i="1"/>
  <c r="E11" i="1" s="1"/>
  <c r="G11" i="1" s="1"/>
  <c r="L11" i="1" s="1"/>
  <c r="D12" i="1"/>
  <c r="E12" i="1" s="1"/>
  <c r="G12" i="1" s="1"/>
  <c r="L12" i="1" s="1"/>
  <c r="D7" i="1"/>
  <c r="E7" i="1" s="1"/>
  <c r="G7" i="1" s="1"/>
  <c r="B13" i="1"/>
  <c r="N10" i="1" l="1"/>
  <c r="N11" i="1"/>
  <c r="M11" i="1"/>
  <c r="O11" i="1" s="1"/>
  <c r="M7" i="1"/>
  <c r="N7" i="1"/>
  <c r="M9" i="1"/>
  <c r="N9" i="1"/>
  <c r="M12" i="1"/>
  <c r="N12" i="1"/>
  <c r="M8" i="1"/>
  <c r="N8" i="1"/>
  <c r="M10" i="1"/>
  <c r="O10" i="1" s="1"/>
  <c r="I13" i="1"/>
  <c r="D13" i="1"/>
  <c r="E13" i="1" s="1"/>
  <c r="G13" i="1" s="1"/>
  <c r="O8" i="1" l="1"/>
  <c r="O9" i="1"/>
  <c r="O12" i="1"/>
  <c r="O7" i="1"/>
</calcChain>
</file>

<file path=xl/sharedStrings.xml><?xml version="1.0" encoding="utf-8"?>
<sst xmlns="http://schemas.openxmlformats.org/spreadsheetml/2006/main" count="31" uniqueCount="25">
  <si>
    <t>Deutschland</t>
  </si>
  <si>
    <t>Frankreich</t>
  </si>
  <si>
    <t>Großbritannien</t>
  </si>
  <si>
    <t>Österreich</t>
  </si>
  <si>
    <t>Schweiz</t>
  </si>
  <si>
    <t>Sonstige</t>
  </si>
  <si>
    <t>Gesamt:</t>
  </si>
  <si>
    <t>Umsatz vor Retouren</t>
  </si>
  <si>
    <t>Lösung</t>
  </si>
  <si>
    <t>Anzahl Bestellungen</t>
  </si>
  <si>
    <t>Kundenanzahl</t>
  </si>
  <si>
    <t>Inaktivität nach Monaten</t>
  </si>
  <si>
    <t>Deckungsbeitrag:</t>
  </si>
  <si>
    <t>Werbekosten-Umsatz-Relation:</t>
  </si>
  <si>
    <t>Retourenquote
in Prozent</t>
  </si>
  <si>
    <t>Gesamtumsatz (Durchschnittl. Bestellwert * Bestellungen im Jahr)</t>
  </si>
  <si>
    <t xml:space="preserve"> </t>
  </si>
  <si>
    <t>CLV (Deckungsbeitrag - Werbekosten)</t>
  </si>
  <si>
    <t>Lebensdauer in Jahren (Inaktivität nach Monaten / 12)</t>
  </si>
  <si>
    <t>Retouren in € (Umsatz vor Retouren * Retourenquote)</t>
  </si>
  <si>
    <t>Umsatz nach Retouren (Umsatz vor Retouren - Retouren in €)</t>
  </si>
  <si>
    <t>Durchschnittlicher Bestellwert (nach Retouren) pro Kauf (Umsatz nach Retouren / Anzahl Bestellungen)</t>
  </si>
  <si>
    <t>Bestellungen pro Kunde im Jahr (Anzahl Bestellungen / Kundenanzahl)</t>
  </si>
  <si>
    <t>Deckungsbeitrag (Lebensdauer in Jahren * Gesamtumsatz * DB in Prozent)</t>
  </si>
  <si>
    <t>Werbekosten (Lebensdauer in Jahren * Gesamtumsatz * Werbekosten-Umsatz-Relation)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</si>
</sst>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7"/>
      <color theme="1"/>
      <name val="Calibri"/>
      <family val="2"/>
    </font>
    <font>
      <sz val="3"/>
      <color theme="1"/>
      <name val="Calibri"/>
      <family val="2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10"/>
      <color theme="1"/>
      <name val="Calibri"/>
      <family val="2"/>
    </font>
    <font>
      <b/>
      <sz val="48"/>
      <color rgb="FFFF0000"/>
      <name val="Calibri"/>
      <family val="2"/>
      <scheme val="minor"/>
    </font>
    <font>
      <b/>
      <sz val="11"/>
      <color theme="1"/>
      <name val="Calibri"/>
      <family val="2"/>
    </font>
    <font>
      <b/>
      <sz val="10"/>
      <color theme="5" tint="0.39997558519241921"/>
      <name val="Calibri"/>
      <family val="2"/>
    </font>
    <font>
      <b/>
      <sz val="10"/>
      <color theme="5" tint="0.3999755851924192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vertical="center"/>
    </xf>
    <xf numFmtId="44" fontId="0" fillId="0" borderId="0" xfId="0" applyNumberFormat="1"/>
    <xf numFmtId="9" fontId="4" fillId="0" borderId="0" xfId="0" applyNumberFormat="1" applyFont="1" applyBorder="1" applyAlignment="1">
      <alignment vertical="center" wrapText="1"/>
    </xf>
    <xf numFmtId="44" fontId="5" fillId="0" borderId="0" xfId="1" applyFont="1" applyAlignment="1">
      <alignment vertical="center" wrapText="1"/>
    </xf>
    <xf numFmtId="44" fontId="6" fillId="0" borderId="0" xfId="0" applyNumberFormat="1" applyFont="1"/>
    <xf numFmtId="44" fontId="11" fillId="0" borderId="0" xfId="1" applyFont="1" applyAlignment="1">
      <alignment vertical="center" wrapText="1"/>
    </xf>
    <xf numFmtId="44" fontId="12" fillId="0" borderId="0" xfId="0" applyNumberFormat="1" applyFont="1"/>
    <xf numFmtId="0" fontId="12" fillId="0" borderId="0" xfId="0" applyFont="1"/>
    <xf numFmtId="0" fontId="3" fillId="2" borderId="0" xfId="0" applyFont="1" applyFill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44" fontId="5" fillId="0" borderId="1" xfId="1" applyFont="1" applyBorder="1" applyAlignment="1">
      <alignment vertical="center" wrapText="1"/>
    </xf>
    <xf numFmtId="44" fontId="6" fillId="0" borderId="1" xfId="0" applyNumberFormat="1" applyFont="1" applyBorder="1"/>
    <xf numFmtId="2" fontId="0" fillId="0" borderId="0" xfId="0" applyNumberFormat="1"/>
    <xf numFmtId="2" fontId="0" fillId="0" borderId="1" xfId="0" applyNumberFormat="1" applyBorder="1"/>
    <xf numFmtId="2" fontId="12" fillId="0" borderId="0" xfId="0" applyNumberFormat="1" applyFont="1"/>
    <xf numFmtId="0" fontId="9" fillId="0" borderId="0" xfId="0" applyFont="1" applyAlignment="1">
      <alignment horizontal="left"/>
    </xf>
    <xf numFmtId="44" fontId="0" fillId="0" borderId="1" xfId="0" applyNumberFormat="1" applyBorder="1"/>
    <xf numFmtId="44" fontId="5" fillId="3" borderId="0" xfId="1" applyFont="1" applyFill="1" applyAlignment="1">
      <alignment horizontal="right" vertical="center" wrapText="1"/>
    </xf>
    <xf numFmtId="44" fontId="7" fillId="3" borderId="0" xfId="1" applyFont="1" applyFill="1" applyAlignment="1">
      <alignment horizontal="right" vertical="center" wrapText="1"/>
    </xf>
    <xf numFmtId="44" fontId="5" fillId="3" borderId="1" xfId="1" applyFont="1" applyFill="1" applyBorder="1" applyAlignment="1">
      <alignment horizontal="right" vertical="center" wrapText="1"/>
    </xf>
    <xf numFmtId="44" fontId="11" fillId="3" borderId="0" xfId="1" applyFont="1" applyFill="1" applyAlignment="1">
      <alignment horizontal="right" vertical="center" wrapText="1"/>
    </xf>
    <xf numFmtId="0" fontId="0" fillId="3" borderId="0" xfId="0" applyFill="1"/>
    <xf numFmtId="0" fontId="0" fillId="3" borderId="1" xfId="0" applyFill="1" applyBorder="1"/>
    <xf numFmtId="0" fontId="11" fillId="3" borderId="0" xfId="0" applyFont="1" applyFill="1" applyAlignment="1">
      <alignment vertical="center" wrapText="1"/>
    </xf>
    <xf numFmtId="0" fontId="6" fillId="3" borderId="0" xfId="0" applyFont="1" applyFill="1"/>
    <xf numFmtId="0" fontId="6" fillId="3" borderId="1" xfId="0" applyFont="1" applyFill="1" applyBorder="1"/>
    <xf numFmtId="9" fontId="0" fillId="3" borderId="0" xfId="2" applyFont="1" applyFill="1"/>
    <xf numFmtId="10" fontId="0" fillId="0" borderId="0" xfId="2" applyNumberFormat="1" applyFont="1"/>
    <xf numFmtId="0" fontId="9" fillId="0" borderId="0" xfId="0" applyFont="1" applyAlignment="1">
      <alignment horizontal="left"/>
    </xf>
  </cellXfs>
  <cellStyles count="3"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Umsatz nach Ländern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EDC-41D3-AC4C-2DEF126225B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EDC-41D3-AC4C-2DEF126225B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EDC-41D3-AC4C-2DEF126225B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EDC-41D3-AC4C-2DEF126225B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EDC-41D3-AC4C-2DEF126225B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EDC-41D3-AC4C-2DEF126225B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Tabelle1!$A$21:$A$26</c:f>
              <c:strCache>
                <c:ptCount val="6"/>
                <c:pt idx="0">
                  <c:v>Deutschland</c:v>
                </c:pt>
                <c:pt idx="1">
                  <c:v>Frankreich</c:v>
                </c:pt>
                <c:pt idx="2">
                  <c:v>Großbritannien</c:v>
                </c:pt>
                <c:pt idx="3">
                  <c:v>Österreich</c:v>
                </c:pt>
                <c:pt idx="4">
                  <c:v>Schweiz</c:v>
                </c:pt>
                <c:pt idx="5">
                  <c:v>Sonstige</c:v>
                </c:pt>
              </c:strCache>
            </c:strRef>
          </c:cat>
          <c:val>
            <c:numRef>
              <c:f>Tabelle1!$B$21:$B$26</c:f>
              <c:numCache>
                <c:formatCode>0.00%</c:formatCode>
                <c:ptCount val="6"/>
                <c:pt idx="0">
                  <c:v>0.7173037520369453</c:v>
                </c:pt>
                <c:pt idx="1">
                  <c:v>1.6031725199115811E-2</c:v>
                </c:pt>
                <c:pt idx="2">
                  <c:v>0.13284416890721315</c:v>
                </c:pt>
                <c:pt idx="3">
                  <c:v>0.10163961111911257</c:v>
                </c:pt>
                <c:pt idx="4">
                  <c:v>5.7030758614281793E-2</c:v>
                </c:pt>
                <c:pt idx="5">
                  <c:v>3.3918427585772292E-3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93-4096-8DAF-B3A8E302BC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CLV nach Ländern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Tabelle1!$A$21:$A$26</c:f>
              <c:strCache>
                <c:ptCount val="6"/>
                <c:pt idx="0">
                  <c:v>Deutschland</c:v>
                </c:pt>
                <c:pt idx="1">
                  <c:v>Frankreich</c:v>
                </c:pt>
                <c:pt idx="2">
                  <c:v>Großbritannien</c:v>
                </c:pt>
                <c:pt idx="3">
                  <c:v>Österreich</c:v>
                </c:pt>
                <c:pt idx="4">
                  <c:v>Schweiz</c:v>
                </c:pt>
                <c:pt idx="5">
                  <c:v>Sonstige</c:v>
                </c:pt>
              </c:strCache>
            </c:strRef>
          </c:cat>
          <c:val>
            <c:numRef>
              <c:f>Tabelle1!$O$7:$O$12</c:f>
              <c:numCache>
                <c:formatCode>_("€"* #,##0.00_);_("€"* \(#,##0.00\);_("€"* "-"??_);_(@_)</c:formatCode>
                <c:ptCount val="6"/>
                <c:pt idx="0">
                  <c:v>448.90640279679559</c:v>
                </c:pt>
                <c:pt idx="1">
                  <c:v>89.647336688741731</c:v>
                </c:pt>
                <c:pt idx="2">
                  <c:v>1466.0078615908515</c:v>
                </c:pt>
                <c:pt idx="3">
                  <c:v>418.91486617312069</c:v>
                </c:pt>
                <c:pt idx="4">
                  <c:v>187.99747104807696</c:v>
                </c:pt>
                <c:pt idx="5">
                  <c:v>47.366858355704707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20-452A-9DE4-627B9526F4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59124912"/>
        <c:axId val="959121584"/>
      </c:barChart>
      <c:catAx>
        <c:axId val="959124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59121584"/>
        <c:crosses val="autoZero"/>
        <c:auto val="1"/>
        <c:lblAlgn val="ctr"/>
        <c:lblOffset val="100"/>
        <c:noMultiLvlLbl val="0"/>
      </c:catAx>
      <c:valAx>
        <c:axId val="959121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59124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269008</xdr:colOff>
      <xdr:row>30</xdr:row>
      <xdr:rowOff>91856</xdr:rowOff>
    </xdr:from>
    <xdr:to>
      <xdr:col>4</xdr:col>
      <xdr:colOff>152110</xdr:colOff>
      <xdr:row>48</xdr:row>
      <xdr:rowOff>133926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E4C3F67C-9A45-43A7-9C34-697E06393D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1023556</xdr:colOff>
      <xdr:row>30</xdr:row>
      <xdr:rowOff>54690</xdr:rowOff>
    </xdr:from>
    <xdr:to>
      <xdr:col>8</xdr:col>
      <xdr:colOff>137379</xdr:colOff>
      <xdr:row>46</xdr:row>
      <xdr:rowOff>164856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BB5B628B-D865-482B-9EE3-600B8F4315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6"/>
  <sheetViews>
    <sheetView tabSelected="1" workbookViewId="0">
      <selection activeCell="E21" sqref="E21"/>
    </sheetView>
  </sheetViews>
  <sheetFormatPr baseColWidth="10" defaultColWidth="9.06640625" defaultRowHeight="14.25" x14ac:dyDescent="0.45"/>
  <cols>
    <col min="1" max="1" width="14.19921875" customWidth="1"/>
    <col min="2" max="2" width="26.73046875" customWidth="1"/>
    <col min="3" max="3" width="13.265625" customWidth="1"/>
    <col min="4" max="4" width="18.59765625" customWidth="1"/>
    <col min="5" max="5" width="21" customWidth="1"/>
    <col min="6" max="6" width="17.796875" customWidth="1"/>
    <col min="7" max="7" width="31.19921875" customWidth="1"/>
    <col min="8" max="8" width="19.33203125" customWidth="1"/>
    <col min="9" max="9" width="22.796875" customWidth="1"/>
    <col min="10" max="10" width="24.19921875" customWidth="1"/>
    <col min="11" max="11" width="20" customWidth="1"/>
    <col min="12" max="12" width="33.265625" customWidth="1"/>
    <col min="13" max="13" width="20.59765625" customWidth="1"/>
    <col min="14" max="14" width="27.265625" customWidth="1"/>
    <col min="15" max="15" width="28.86328125" customWidth="1"/>
  </cols>
  <sheetData>
    <row r="1" spans="1:15" x14ac:dyDescent="0.45">
      <c r="A1" s="31" t="s">
        <v>8</v>
      </c>
      <c r="B1" s="31"/>
      <c r="C1" s="31"/>
      <c r="D1" s="31"/>
      <c r="E1" s="31"/>
    </row>
    <row r="2" spans="1:15" ht="52.5" customHeight="1" x14ac:dyDescent="0.45">
      <c r="A2" s="31"/>
      <c r="B2" s="31"/>
      <c r="C2" s="31"/>
      <c r="D2" s="31"/>
      <c r="E2" s="31"/>
    </row>
    <row r="3" spans="1:15" ht="19.5" customHeight="1" x14ac:dyDescent="1.75">
      <c r="A3" s="18"/>
      <c r="B3" s="18"/>
      <c r="C3" s="18"/>
      <c r="D3" s="18"/>
      <c r="E3" s="18"/>
    </row>
    <row r="4" spans="1:15" ht="19.5" customHeight="1" x14ac:dyDescent="1.75">
      <c r="A4" s="18"/>
      <c r="B4" s="18"/>
      <c r="C4" s="18"/>
      <c r="D4" s="18"/>
      <c r="E4" s="18"/>
    </row>
    <row r="5" spans="1:15" ht="19.149999999999999" customHeight="1" x14ac:dyDescent="0.45">
      <c r="A5" s="1"/>
      <c r="B5" s="1"/>
    </row>
    <row r="6" spans="1:15" ht="59.25" customHeight="1" x14ac:dyDescent="0.45">
      <c r="A6" s="9"/>
      <c r="B6" s="10" t="s">
        <v>7</v>
      </c>
      <c r="C6" s="10" t="s">
        <v>14</v>
      </c>
      <c r="D6" s="10" t="s">
        <v>19</v>
      </c>
      <c r="E6" s="10" t="s">
        <v>20</v>
      </c>
      <c r="F6" s="10" t="s">
        <v>9</v>
      </c>
      <c r="G6" s="10" t="s">
        <v>21</v>
      </c>
      <c r="H6" s="10" t="s">
        <v>10</v>
      </c>
      <c r="I6" s="10" t="s">
        <v>22</v>
      </c>
      <c r="J6" s="10" t="s">
        <v>11</v>
      </c>
      <c r="K6" s="10" t="s">
        <v>18</v>
      </c>
      <c r="L6" s="10" t="s">
        <v>15</v>
      </c>
      <c r="M6" s="10" t="s">
        <v>23</v>
      </c>
      <c r="N6" s="10" t="s">
        <v>24</v>
      </c>
      <c r="O6" s="10" t="s">
        <v>17</v>
      </c>
    </row>
    <row r="7" spans="1:15" x14ac:dyDescent="0.45">
      <c r="A7" s="11" t="s">
        <v>0</v>
      </c>
      <c r="B7" s="20">
        <v>9456230.4499999993</v>
      </c>
      <c r="C7" s="24">
        <v>39</v>
      </c>
      <c r="D7" s="4">
        <f>B7*C7/100</f>
        <v>3687929.8754999996</v>
      </c>
      <c r="E7" s="5">
        <f>B7-D7</f>
        <v>5768300.5745000001</v>
      </c>
      <c r="F7" s="27">
        <v>23433</v>
      </c>
      <c r="G7" s="5">
        <f>E7/F7</f>
        <v>246.16142083813426</v>
      </c>
      <c r="H7" s="24">
        <v>9830</v>
      </c>
      <c r="I7" s="15">
        <f>F7/H7</f>
        <v>2.3838250254323499</v>
      </c>
      <c r="J7" s="24">
        <v>34</v>
      </c>
      <c r="K7" s="15">
        <f>J7/12</f>
        <v>2.8333333333333335</v>
      </c>
      <c r="L7" s="2">
        <f>G7*I7</f>
        <v>586.80575528992881</v>
      </c>
      <c r="M7" s="2">
        <f>L7*K7*$C$16</f>
        <v>748.1773379946593</v>
      </c>
      <c r="N7" s="2">
        <f>L7*K7*$C$17</f>
        <v>299.27093519786371</v>
      </c>
      <c r="O7" s="2">
        <f>M7-N7</f>
        <v>448.90640279679559</v>
      </c>
    </row>
    <row r="8" spans="1:15" x14ac:dyDescent="0.45">
      <c r="A8" s="11" t="s">
        <v>1</v>
      </c>
      <c r="B8" s="20">
        <v>234402.56</v>
      </c>
      <c r="C8" s="24">
        <v>45</v>
      </c>
      <c r="D8" s="4">
        <f t="shared" ref="D8:D13" si="0">B8*C8/100</f>
        <v>105481.15199999999</v>
      </c>
      <c r="E8" s="5">
        <f t="shared" ref="E8:E13" si="1">B8-D8</f>
        <v>128921.40800000001</v>
      </c>
      <c r="F8" s="27">
        <v>788</v>
      </c>
      <c r="G8" s="5">
        <f t="shared" ref="G8:G13" si="2">E8/F8</f>
        <v>163.60584771573605</v>
      </c>
      <c r="H8" s="24">
        <v>453</v>
      </c>
      <c r="I8" s="15">
        <f t="shared" ref="I8:I13" si="3">F8/H8</f>
        <v>1.739514348785872</v>
      </c>
      <c r="J8" s="24">
        <v>14</v>
      </c>
      <c r="K8" s="15">
        <f t="shared" ref="K8:K12" si="4">J8/12</f>
        <v>1.1666666666666667</v>
      </c>
      <c r="L8" s="2">
        <f t="shared" ref="L8:L12" si="5">G8*I8</f>
        <v>284.59471964679915</v>
      </c>
      <c r="M8" s="2">
        <f t="shared" ref="M8:M12" si="6">L8*K8*$C$16</f>
        <v>149.41222781456955</v>
      </c>
      <c r="N8" s="2">
        <f t="shared" ref="N8:N12" si="7">L8*K8*$C$17</f>
        <v>59.764891125827816</v>
      </c>
      <c r="O8" s="2">
        <f t="shared" ref="O8:O12" si="8">M8-N8</f>
        <v>89.647336688741731</v>
      </c>
    </row>
    <row r="9" spans="1:15" x14ac:dyDescent="0.45">
      <c r="A9" s="11" t="s">
        <v>2</v>
      </c>
      <c r="B9" s="21">
        <v>1571007.88</v>
      </c>
      <c r="C9" s="24">
        <v>32</v>
      </c>
      <c r="D9" s="4">
        <f t="shared" si="0"/>
        <v>502722.52159999998</v>
      </c>
      <c r="E9" s="5">
        <f t="shared" si="1"/>
        <v>1068285.3583999998</v>
      </c>
      <c r="F9" s="27">
        <v>2345</v>
      </c>
      <c r="G9" s="5">
        <f t="shared" si="2"/>
        <v>455.55878823027712</v>
      </c>
      <c r="H9" s="24">
        <v>787</v>
      </c>
      <c r="I9" s="15">
        <f t="shared" si="3"/>
        <v>2.979669631512071</v>
      </c>
      <c r="J9" s="24">
        <v>48</v>
      </c>
      <c r="K9" s="15">
        <f t="shared" si="4"/>
        <v>4</v>
      </c>
      <c r="L9" s="2">
        <f t="shared" si="5"/>
        <v>1357.4146866581955</v>
      </c>
      <c r="M9" s="2">
        <f t="shared" si="6"/>
        <v>2443.3464359847521</v>
      </c>
      <c r="N9" s="2">
        <f t="shared" si="7"/>
        <v>977.33857439390067</v>
      </c>
      <c r="O9" s="2">
        <f t="shared" si="8"/>
        <v>1466.0078615908515</v>
      </c>
    </row>
    <row r="10" spans="1:15" x14ac:dyDescent="0.45">
      <c r="A10" s="11" t="s">
        <v>3</v>
      </c>
      <c r="B10" s="20">
        <v>1634698.9</v>
      </c>
      <c r="C10" s="24">
        <v>50</v>
      </c>
      <c r="D10" s="4">
        <f t="shared" si="0"/>
        <v>817349.45</v>
      </c>
      <c r="E10" s="5">
        <f t="shared" si="1"/>
        <v>817349.45</v>
      </c>
      <c r="F10" s="27">
        <v>2329</v>
      </c>
      <c r="G10" s="5">
        <f t="shared" si="2"/>
        <v>350.94437526835549</v>
      </c>
      <c r="H10" s="24">
        <v>878</v>
      </c>
      <c r="I10" s="15">
        <f t="shared" si="3"/>
        <v>2.6526195899772209</v>
      </c>
      <c r="J10" s="24">
        <v>20</v>
      </c>
      <c r="K10" s="15">
        <f t="shared" si="4"/>
        <v>1.6666666666666667</v>
      </c>
      <c r="L10" s="2">
        <f t="shared" si="5"/>
        <v>930.92192482915709</v>
      </c>
      <c r="M10" s="2">
        <f t="shared" si="6"/>
        <v>698.19144362186785</v>
      </c>
      <c r="N10" s="2">
        <f t="shared" si="7"/>
        <v>279.27657744874716</v>
      </c>
      <c r="O10" s="2">
        <f t="shared" si="8"/>
        <v>418.91486617312069</v>
      </c>
    </row>
    <row r="11" spans="1:15" x14ac:dyDescent="0.45">
      <c r="A11" s="11" t="s">
        <v>4</v>
      </c>
      <c r="B11" s="20">
        <v>804598.23</v>
      </c>
      <c r="C11" s="24">
        <v>43</v>
      </c>
      <c r="D11" s="4">
        <f t="shared" si="0"/>
        <v>345977.2389</v>
      </c>
      <c r="E11" s="5">
        <f t="shared" si="1"/>
        <v>458620.99109999998</v>
      </c>
      <c r="F11" s="27">
        <v>1998</v>
      </c>
      <c r="G11" s="5">
        <f t="shared" si="2"/>
        <v>229.54003558558557</v>
      </c>
      <c r="H11" s="24">
        <v>988</v>
      </c>
      <c r="I11" s="15">
        <f t="shared" si="3"/>
        <v>2.0222672064777329</v>
      </c>
      <c r="J11" s="24">
        <v>18</v>
      </c>
      <c r="K11" s="15">
        <f t="shared" si="4"/>
        <v>1.5</v>
      </c>
      <c r="L11" s="2">
        <f t="shared" si="5"/>
        <v>464.19128653846155</v>
      </c>
      <c r="M11" s="2">
        <f t="shared" si="6"/>
        <v>313.32911841346157</v>
      </c>
      <c r="N11" s="2">
        <f t="shared" si="7"/>
        <v>125.33164736538461</v>
      </c>
      <c r="O11" s="2">
        <f t="shared" si="8"/>
        <v>187.99747104807696</v>
      </c>
    </row>
    <row r="12" spans="1:15" x14ac:dyDescent="0.45">
      <c r="A12" s="12" t="s">
        <v>5</v>
      </c>
      <c r="B12" s="22">
        <v>45459.98</v>
      </c>
      <c r="C12" s="25">
        <v>40</v>
      </c>
      <c r="D12" s="13">
        <f t="shared" si="0"/>
        <v>18183.992000000002</v>
      </c>
      <c r="E12" s="14">
        <f t="shared" si="1"/>
        <v>27275.988000000001</v>
      </c>
      <c r="F12" s="28">
        <v>594</v>
      </c>
      <c r="G12" s="14">
        <f t="shared" si="2"/>
        <v>45.919171717171722</v>
      </c>
      <c r="H12" s="25">
        <v>298</v>
      </c>
      <c r="I12" s="16">
        <f t="shared" si="3"/>
        <v>1.9932885906040267</v>
      </c>
      <c r="J12" s="25">
        <v>23</v>
      </c>
      <c r="K12" s="16">
        <f t="shared" si="4"/>
        <v>1.9166666666666667</v>
      </c>
      <c r="L12" s="19">
        <f t="shared" si="5"/>
        <v>91.530161073825511</v>
      </c>
      <c r="M12" s="19">
        <f t="shared" si="6"/>
        <v>78.944763926174502</v>
      </c>
      <c r="N12" s="19">
        <f t="shared" si="7"/>
        <v>31.577905570469799</v>
      </c>
      <c r="O12" s="19">
        <f t="shared" si="8"/>
        <v>47.366858355704707</v>
      </c>
    </row>
    <row r="13" spans="1:15" x14ac:dyDescent="0.45">
      <c r="A13" s="11" t="s">
        <v>6</v>
      </c>
      <c r="B13" s="23">
        <f>SUM(B7:B12)</f>
        <v>13746398.000000002</v>
      </c>
      <c r="C13" s="26">
        <f>AVERAGE(C7:C12)</f>
        <v>41.5</v>
      </c>
      <c r="D13" s="6">
        <f t="shared" si="0"/>
        <v>5704755.1700000009</v>
      </c>
      <c r="E13" s="7">
        <f t="shared" si="1"/>
        <v>8041642.830000001</v>
      </c>
      <c r="F13" s="8">
        <f>SUM(F7:F12)</f>
        <v>31487</v>
      </c>
      <c r="G13" s="7">
        <f t="shared" si="2"/>
        <v>255.39564995077336</v>
      </c>
      <c r="H13" s="8">
        <f>SUM(H7:H12)</f>
        <v>13234</v>
      </c>
      <c r="I13" s="17">
        <f t="shared" si="3"/>
        <v>2.3792504155961915</v>
      </c>
    </row>
    <row r="16" spans="1:15" x14ac:dyDescent="0.45">
      <c r="B16" s="24" t="s">
        <v>12</v>
      </c>
      <c r="C16" s="29">
        <v>0.45</v>
      </c>
    </row>
    <row r="17" spans="1:11" x14ac:dyDescent="0.45">
      <c r="B17" s="24" t="s">
        <v>13</v>
      </c>
      <c r="C17" s="29">
        <v>0.18</v>
      </c>
    </row>
    <row r="18" spans="1:11" x14ac:dyDescent="0.45">
      <c r="K18" t="s">
        <v>16</v>
      </c>
    </row>
    <row r="20" spans="1:11" x14ac:dyDescent="0.45">
      <c r="B20" s="3"/>
      <c r="G20" s="2"/>
      <c r="H20" s="2"/>
    </row>
    <row r="21" spans="1:11" x14ac:dyDescent="0.45">
      <c r="A21" s="11" t="s">
        <v>0</v>
      </c>
      <c r="B21" s="30">
        <f>E7/$E$13</f>
        <v>0.7173037520369453</v>
      </c>
    </row>
    <row r="22" spans="1:11" x14ac:dyDescent="0.45">
      <c r="A22" s="11" t="s">
        <v>1</v>
      </c>
      <c r="B22" s="30">
        <f t="shared" ref="B22:B26" si="9">E8/$E$13</f>
        <v>1.6031725199115811E-2</v>
      </c>
    </row>
    <row r="23" spans="1:11" x14ac:dyDescent="0.45">
      <c r="A23" s="11" t="s">
        <v>2</v>
      </c>
      <c r="B23" s="30">
        <f t="shared" si="9"/>
        <v>0.13284416890721315</v>
      </c>
    </row>
    <row r="24" spans="1:11" x14ac:dyDescent="0.45">
      <c r="A24" s="11" t="s">
        <v>3</v>
      </c>
      <c r="B24" s="30">
        <f t="shared" si="9"/>
        <v>0.10163961111911257</v>
      </c>
    </row>
    <row r="25" spans="1:11" x14ac:dyDescent="0.45">
      <c r="A25" s="11" t="s">
        <v>4</v>
      </c>
      <c r="B25" s="30">
        <f t="shared" si="9"/>
        <v>5.7030758614281793E-2</v>
      </c>
    </row>
    <row r="26" spans="1:11" x14ac:dyDescent="0.45">
      <c r="A26" s="12" t="s">
        <v>5</v>
      </c>
      <c r="B26" s="30">
        <f t="shared" si="9"/>
        <v>3.3918427585772292E-3</v>
      </c>
    </row>
  </sheetData>
  <mergeCells count="1">
    <mergeCell ref="A1:E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Wagner</dc:creator>
  <cp:lastModifiedBy>Michael Wagner</cp:lastModifiedBy>
  <dcterms:created xsi:type="dcterms:W3CDTF">2015-06-05T18:19:34Z</dcterms:created>
  <dcterms:modified xsi:type="dcterms:W3CDTF">2021-06-23T09:58:01Z</dcterms:modified>
</cp:coreProperties>
</file>